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4995" windowWidth="19320" windowHeight="6810"/>
  </bookViews>
  <sheets>
    <sheet name="ივლისი" sheetId="2" r:id="rId1"/>
    <sheet name="Sheet3" sheetId="3" r:id="rId2"/>
  </sheets>
  <calcPr calcId="144525"/>
</workbook>
</file>

<file path=xl/calcChain.xml><?xml version="1.0" encoding="utf-8"?>
<calcChain xmlns="http://schemas.openxmlformats.org/spreadsheetml/2006/main">
  <c r="R14" i="2" l="1"/>
  <c r="R8" i="2"/>
  <c r="R10" i="2"/>
  <c r="R11" i="2"/>
  <c r="R12" i="2"/>
  <c r="R13" i="2"/>
  <c r="R9" i="2"/>
  <c r="R7" i="2"/>
  <c r="R6" i="2"/>
  <c r="Q14" i="2"/>
  <c r="Q13" i="2"/>
  <c r="Q12" i="2"/>
  <c r="Q11" i="2"/>
  <c r="Q10" i="2"/>
  <c r="Q9" i="2"/>
  <c r="Q7" i="2"/>
  <c r="Q6" i="2"/>
  <c r="Q8" i="2" l="1"/>
  <c r="P10" i="2"/>
  <c r="P11" i="2"/>
  <c r="P12" i="2"/>
  <c r="P13" i="2"/>
  <c r="P7" i="2"/>
  <c r="P6" i="2"/>
  <c r="O14" i="2"/>
  <c r="O8" i="2"/>
  <c r="N8" i="2"/>
  <c r="P8" i="2" s="1"/>
  <c r="N9" i="2"/>
  <c r="P9" i="2" s="1"/>
  <c r="N14" i="2" l="1"/>
  <c r="P14" i="2" s="1"/>
  <c r="M14" i="2"/>
  <c r="M8" i="2" l="1"/>
  <c r="L14" i="2"/>
  <c r="L8" i="2"/>
  <c r="K14" i="2" l="1"/>
  <c r="K8" i="2"/>
  <c r="J14" i="2" l="1"/>
  <c r="J8" i="2"/>
  <c r="I14" i="2" l="1"/>
  <c r="I8" i="2"/>
  <c r="H9" i="2" l="1"/>
  <c r="H14" i="2" l="1"/>
  <c r="H8" i="2"/>
  <c r="G9" i="2" l="1"/>
  <c r="G6" i="2"/>
  <c r="G7" i="2"/>
  <c r="G14" i="2" l="1"/>
  <c r="G8" i="2"/>
  <c r="F14" i="2"/>
  <c r="F8" i="2"/>
  <c r="D8" i="2"/>
  <c r="D14" i="2" l="1"/>
  <c r="C13" i="2"/>
  <c r="C12" i="2"/>
  <c r="C11" i="2"/>
  <c r="C10" i="2"/>
  <c r="C9" i="2"/>
  <c r="C7" i="2"/>
  <c r="C6" i="2"/>
  <c r="C8" i="2" l="1"/>
  <c r="C14" i="2"/>
</calcChain>
</file>

<file path=xl/sharedStrings.xml><?xml version="1.0" encoding="utf-8"?>
<sst xmlns="http://schemas.openxmlformats.org/spreadsheetml/2006/main" count="35" uniqueCount="35">
  <si>
    <t>პროგრამული კოდი</t>
  </si>
  <si>
    <t>დ ა ს ა ხ ე ლ ე ბ ა</t>
  </si>
  <si>
    <t>სულ</t>
  </si>
  <si>
    <t>ნოემბერი</t>
  </si>
  <si>
    <t>35 02 01</t>
  </si>
  <si>
    <t>სულ სახელმწიფო კომპენსაცია/სტიპენდია</t>
  </si>
  <si>
    <t>სულ საპენსიო პაკეტი</t>
  </si>
  <si>
    <t>35 02 02</t>
  </si>
  <si>
    <t>სოციალური პაკეტი</t>
  </si>
  <si>
    <t>რეგრესი</t>
  </si>
  <si>
    <t>რეინტეგრაცია</t>
  </si>
  <si>
    <t>ორსულობის, მშობიარობისა და ბავშვთა მოვლის, ასევე ახალშობილის შვილად აყვანის გამო შვებულების ხარჯები</t>
  </si>
  <si>
    <t>სულ სოციალური დახმარება</t>
  </si>
  <si>
    <t>sapensio paketi</t>
  </si>
  <si>
    <t>მონეტიზაცია
(საყოფაცხოვრებო სუბსიდია)</t>
  </si>
  <si>
    <r>
      <rPr>
        <b/>
        <sz val="13"/>
        <color theme="1"/>
        <rFont val="Calibri"/>
        <family val="2"/>
        <scheme val="minor"/>
      </rPr>
      <t>2. სახელმწიფო კომპენსაცია</t>
    </r>
    <r>
      <rPr>
        <sz val="13"/>
        <color theme="1"/>
        <rFont val="Calibri"/>
        <family val="2"/>
        <scheme val="minor"/>
      </rPr>
      <t>_</t>
    </r>
    <r>
      <rPr>
        <sz val="11"/>
        <color theme="1"/>
        <rFont val="Calibri"/>
        <family val="2"/>
        <scheme val="minor"/>
      </rPr>
      <t xml:space="preserve">გაანგარიშების საფუძვლად აღებულია, ივლისის თვის ფაქტიური ხარჯი (ყველაზე მაქსიმალური ხარჯი 2015 წლის 7 თვეში). გარდა აღნიშნულისა:
–ვინაიდან გარდაცვლილი პოლიციელების ოჯახის წევრებისათვის 1000 ლარიანი კომპენსაციის დანიშვნის თაობაზე, მომართვიანობა განხორციელდა მიმდინრე წლის ოქტომბრის თვეში, ამიტომ ნოემბრიდან გათვალისწინებულია მათთვის 1000 ლარიანი გასაცემლის გაცემა;
</t>
    </r>
  </si>
  <si>
    <r>
      <rPr>
        <b/>
        <sz val="13"/>
        <color theme="1"/>
        <rFont val="Calibri"/>
        <family val="2"/>
        <scheme val="minor"/>
      </rPr>
      <t>სოციალური პაკეტი</t>
    </r>
    <r>
      <rPr>
        <sz val="11"/>
        <color theme="1"/>
        <rFont val="Calibri"/>
        <family val="2"/>
        <scheme val="minor"/>
      </rPr>
      <t>–
– საფუძვლად აღებულია 2015 წლის ოქტომბრის თვის ფაქტიური ხარჯი, მომავალ თვეებში რაიმე მატება არ არის მოსალოდნელი</t>
    </r>
  </si>
  <si>
    <r>
      <rPr>
        <b/>
        <sz val="13"/>
        <color theme="1"/>
        <rFont val="Calibri"/>
        <family val="2"/>
        <scheme val="minor"/>
      </rPr>
      <t>რეგრესი</t>
    </r>
    <r>
      <rPr>
        <sz val="11"/>
        <color theme="1"/>
        <rFont val="Calibri"/>
        <family val="2"/>
        <scheme val="minor"/>
      </rPr>
      <t xml:space="preserve">–საფუძვლად აღებულია ოქტომბრის თვის ფაქტიური ხარჯი.
–ნოემბერში დამატებულია იმ 100 ბენეფიციარის საშუალოდ 100 ლარიანი თანხა, რომლებსაც აქვს მომართვა მარჩენალის გარდაცვალების გამო რეგრესის დანიშვნაზე </t>
    </r>
  </si>
  <si>
    <r>
      <rPr>
        <b/>
        <sz val="13"/>
        <color theme="1"/>
        <rFont val="Calibri"/>
        <family val="2"/>
        <scheme val="minor"/>
      </rPr>
      <t>დეკრეტი_</t>
    </r>
    <r>
      <rPr>
        <sz val="11"/>
        <color theme="1"/>
        <rFont val="Calibri"/>
        <family val="2"/>
        <scheme val="minor"/>
      </rPr>
      <t xml:space="preserve">
2014 წლის სტატისტიკის გათვალისწინებით 2014 წლის ივნისიდან დეკემბრამდე  ბენეფიციართა რაოდენობამ იმატა მიახლოებით 200 პირით. ვინაიდან 2015 წლის ოქტომბრის მდგომარეობით მიმღებთა რაოდენობამ შეადგინა 1234 პირი, ნოემბერ–დეკემბრისათვის 200 პირით მატების შემთხვევაში გვეყოლებაა საშუალოდ თვეში 1334 მიმღები თანხით 1 334 000 ლარით ყოველთვიურად.</t>
    </r>
  </si>
  <si>
    <r>
      <rPr>
        <b/>
        <sz val="13"/>
        <color theme="1"/>
        <rFont val="Calibri"/>
        <family val="2"/>
        <scheme val="minor"/>
      </rPr>
      <t xml:space="preserve">მონეტიზაციისა და რეინტერგაციის </t>
    </r>
    <r>
      <rPr>
        <sz val="11"/>
        <color theme="1"/>
        <rFont val="Calibri"/>
        <family val="2"/>
        <scheme val="minor"/>
      </rPr>
      <t>თანხები აღებულია 2015 წლის ოქტომბრის ფაქტიური ხარჯის გათვალისწინებით. აქ სტატისტიკით დიდი ცვლილებები (მატება) არ აღინიშნება.</t>
    </r>
  </si>
  <si>
    <r>
      <rPr>
        <b/>
        <sz val="11"/>
        <color theme="1"/>
        <rFont val="Calibri"/>
        <family val="2"/>
        <scheme val="minor"/>
      </rPr>
      <t>1</t>
    </r>
    <r>
      <rPr>
        <b/>
        <sz val="13"/>
        <color theme="1"/>
        <rFont val="Calibri"/>
        <family val="2"/>
        <scheme val="minor"/>
      </rPr>
      <t>. საპენსიო პაკეტი</t>
    </r>
    <r>
      <rPr>
        <sz val="11"/>
        <color theme="1"/>
        <rFont val="Calibri"/>
        <family val="2"/>
        <scheme val="minor"/>
      </rPr>
      <t>_გაანგარიშების საფუძვლად აღებულია:
–</t>
    </r>
    <r>
      <rPr>
        <b/>
        <i/>
        <sz val="11"/>
        <color theme="1"/>
        <rFont val="Calibri"/>
        <family val="2"/>
        <scheme val="minor"/>
      </rPr>
      <t>ნოემბრის თვე</t>
    </r>
    <r>
      <rPr>
        <sz val="11"/>
        <color theme="1"/>
        <rFont val="Calibri"/>
        <family val="2"/>
        <scheme val="minor"/>
      </rPr>
      <t>–ოქტომბრის ხარჯს დამატებული ნოემბრის სავარაუდო მატება (სრგს–ს ბაზის მონაცემებით ოქტომბრის თვეში საპენსიო ასაკის შესრულების გამო)–781 პირი, თანხით 124 960 ლარი;
–</t>
    </r>
    <r>
      <rPr>
        <b/>
        <i/>
        <sz val="11"/>
        <color theme="1"/>
        <rFont val="Calibri"/>
        <family val="2"/>
        <scheme val="minor"/>
      </rPr>
      <t>დეკემბრის თვე</t>
    </r>
    <r>
      <rPr>
        <sz val="11"/>
        <color theme="1"/>
        <rFont val="Calibri"/>
        <family val="2"/>
        <scheme val="minor"/>
      </rPr>
      <t xml:space="preserve">–ნოემბრის ხარჯს დამატებული დეკემბრის სავარაუდო მატება (სრგს–ს ბაზის მონაცემებით ნოემბრის თვეში საპენსიო ასაკის შესრულების გამო)–229 პირი, თანხით 36 640 ლარი; 
   </t>
    </r>
    <r>
      <rPr>
        <i/>
        <u/>
        <sz val="11"/>
        <color theme="1"/>
        <rFont val="Calibri"/>
        <family val="2"/>
        <scheme val="minor"/>
      </rPr>
      <t xml:space="preserve"> აქ არ არის გათვალისწინებული იმ 40515 პირისათვის გასაწევი ხარჯი , რომელთაც შესრულებული აქვთ ასაკი და არ მოუმართავთა პენსიის დასანიშნად</t>
    </r>
    <r>
      <rPr>
        <sz val="11"/>
        <color theme="1"/>
        <rFont val="Calibri"/>
        <family val="2"/>
        <scheme val="minor"/>
      </rPr>
      <t xml:space="preserve">.
</t>
    </r>
  </si>
  <si>
    <t xml:space="preserve">ოქტომბერი </t>
  </si>
  <si>
    <t xml:space="preserve">დეკემბერი </t>
  </si>
  <si>
    <t>იანვარი (ფაქტიური )</t>
  </si>
  <si>
    <t>თებერვალი (ფაქტიური )</t>
  </si>
  <si>
    <t>მარტი    (ფაქტიური )</t>
  </si>
  <si>
    <t>აპრილი (ფაქტიური )</t>
  </si>
  <si>
    <t>მაისი    (ფაქტიური )</t>
  </si>
  <si>
    <t>ივნისი (ფაქტიური )</t>
  </si>
  <si>
    <t>ივლისი (ფაქტიური )</t>
  </si>
  <si>
    <t>აგვისტო (პროგნოზი )</t>
  </si>
  <si>
    <t>აგვისტო (ფაქტიური )</t>
  </si>
  <si>
    <r>
      <rPr>
        <b/>
        <i/>
        <sz val="11"/>
        <color rgb="FF000000"/>
        <rFont val="Calibri"/>
        <family val="2"/>
      </rPr>
      <t xml:space="preserve">აგვისტოს </t>
    </r>
    <r>
      <rPr>
        <b/>
        <sz val="10"/>
        <color rgb="FF000000"/>
        <rFont val="Calibri"/>
        <family val="2"/>
        <charset val="204"/>
      </rPr>
      <t>პროგნოზსა და ფაქტიურ თანხებს შორის სხვაობა</t>
    </r>
  </si>
  <si>
    <t>აგვისტო რაოდენობის მატება</t>
  </si>
  <si>
    <t>აგვისტო–ივლისი  (ფაქტიური)</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</si>
</sst>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 ###.00"/>
  </numFmts>
  <fonts count="15" x14ac:knownFonts="1">
    <font>
      <sz val="11"/>
      <color theme="1"/>
      <name val="Calibri"/>
      <family val="2"/>
      <scheme val="minor"/>
    </font>
    <font>
      <sz val="11"/>
      <color rgb="FF000000"/>
      <name val="Calibri"/>
      <family val="2"/>
      <charset val="204"/>
    </font>
    <font>
      <b/>
      <sz val="10"/>
      <color rgb="FF000000"/>
      <name val="Calibri"/>
      <family val="2"/>
      <charset val="204"/>
    </font>
    <font>
      <b/>
      <sz val="9"/>
      <name val="AcadNusx"/>
    </font>
    <font>
      <b/>
      <sz val="8"/>
      <name val="AcadNusx"/>
    </font>
    <font>
      <b/>
      <sz val="10"/>
      <name val="AcadNusx"/>
    </font>
    <font>
      <b/>
      <sz val="11"/>
      <name val="AcadNusx"/>
    </font>
    <font>
      <b/>
      <sz val="11"/>
      <color theme="1"/>
      <name val="Calibri"/>
      <family val="2"/>
      <scheme val="minor"/>
    </font>
    <font>
      <b/>
      <sz val="8"/>
      <color rgb="FF000000"/>
      <name val="Calibri"/>
      <family val="2"/>
      <charset val="204"/>
    </font>
    <font>
      <b/>
      <i/>
      <sz val="11"/>
      <color theme="1"/>
      <name val="Calibri"/>
      <family val="2"/>
      <scheme val="minor"/>
    </font>
    <font>
      <b/>
      <sz val="13"/>
      <color theme="1"/>
      <name val="Calibri"/>
      <family val="2"/>
      <scheme val="minor"/>
    </font>
    <font>
      <sz val="13"/>
      <color theme="1"/>
      <name val="Calibri"/>
      <family val="2"/>
      <scheme val="minor"/>
    </font>
    <font>
      <i/>
      <u/>
      <sz val="11"/>
      <color theme="1"/>
      <name val="Calibri"/>
      <family val="2"/>
      <scheme val="minor"/>
    </font>
    <font>
      <b/>
      <sz val="10"/>
      <color rgb="FF000000"/>
      <name val="Calibri"/>
      <family val="2"/>
    </font>
    <font>
      <b/>
      <i/>
      <sz val="11"/>
      <color rgb="FF000000"/>
      <name val="Calibri"/>
      <family val="2"/>
    </font>
  </fonts>
  <fills count="4">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1" fillId="0" borderId="0"/>
  </cellStyleXfs>
  <cellXfs count="40">
    <xf numFmtId="0" fontId="0" fillId="0" borderId="0" xfId="0"/>
    <xf numFmtId="0" fontId="0" fillId="0" borderId="0" xfId="0" applyAlignment="1">
      <alignment horizontal="center" vertical="center"/>
    </xf>
    <xf numFmtId="0" fontId="4" fillId="0" borderId="5" xfId="0" applyFont="1" applyFill="1" applyBorder="1" applyAlignment="1">
      <alignment vertical="center"/>
    </xf>
    <xf numFmtId="164" fontId="5" fillId="0" borderId="2" xfId="0" applyNumberFormat="1" applyFont="1" applyFill="1" applyBorder="1" applyAlignment="1">
      <alignment horizontal="center" vertical="center"/>
    </xf>
    <xf numFmtId="0" fontId="6" fillId="2" borderId="5" xfId="0" applyFont="1" applyFill="1" applyBorder="1" applyAlignment="1">
      <alignment vertical="center"/>
    </xf>
    <xf numFmtId="164" fontId="5" fillId="2" borderId="2" xfId="0" applyNumberFormat="1" applyFont="1" applyFill="1" applyBorder="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horizontal="left" vertical="center"/>
    </xf>
    <xf numFmtId="0" fontId="4" fillId="0" borderId="5" xfId="0" applyFont="1" applyFill="1" applyBorder="1" applyAlignment="1">
      <alignment horizontal="left" vertical="center" wrapText="1"/>
    </xf>
    <xf numFmtId="0" fontId="5" fillId="2" borderId="5" xfId="0" applyFont="1" applyFill="1" applyBorder="1" applyAlignment="1">
      <alignment vertical="center"/>
    </xf>
    <xf numFmtId="0" fontId="0" fillId="0" borderId="8" xfId="0" applyBorder="1" applyAlignment="1">
      <alignment wrapText="1"/>
    </xf>
    <xf numFmtId="0" fontId="3" fillId="0" borderId="5" xfId="0" applyFont="1" applyFill="1" applyBorder="1" applyAlignment="1">
      <alignment vertical="center" wrapText="1"/>
    </xf>
    <xf numFmtId="0" fontId="2" fillId="0" borderId="3" xfId="1" applyFont="1" applyFill="1" applyBorder="1" applyAlignment="1">
      <alignment horizontal="center" vertical="center" wrapText="1"/>
    </xf>
    <xf numFmtId="164" fontId="0" fillId="0" borderId="0" xfId="0" applyNumberFormat="1"/>
    <xf numFmtId="0" fontId="2" fillId="0" borderId="3" xfId="1" applyFont="1" applyFill="1" applyBorder="1" applyAlignment="1">
      <alignment horizontal="center" vertical="center" wrapText="1"/>
    </xf>
    <xf numFmtId="0" fontId="13" fillId="0" borderId="3" xfId="1" applyFont="1" applyFill="1" applyBorder="1" applyAlignment="1">
      <alignment horizontal="center" vertical="center" wrapText="1"/>
    </xf>
    <xf numFmtId="0" fontId="2" fillId="0" borderId="4" xfId="1" applyFont="1" applyFill="1" applyBorder="1" applyAlignment="1">
      <alignment horizontal="center" vertical="center" wrapText="1"/>
    </xf>
    <xf numFmtId="164"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2" fillId="0" borderId="3"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3" fillId="0" borderId="4" xfId="0" applyFont="1" applyBorder="1" applyAlignment="1">
      <alignment horizontal="center" vertical="center" textRotation="90"/>
    </xf>
    <xf numFmtId="0" fontId="3" fillId="0" borderId="6" xfId="0" applyFont="1" applyBorder="1" applyAlignment="1">
      <alignment horizontal="center" vertical="center" textRotation="90"/>
    </xf>
    <xf numFmtId="0" fontId="3" fillId="0" borderId="7" xfId="0" applyFont="1" applyBorder="1" applyAlignment="1">
      <alignment horizontal="center" vertical="center" textRotation="90"/>
    </xf>
    <xf numFmtId="0" fontId="0" fillId="0" borderId="0" xfId="0" applyAlignment="1">
      <alignment horizontal="center" wrapText="1"/>
    </xf>
    <xf numFmtId="0" fontId="8" fillId="0" borderId="1"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3" xfId="1" applyFont="1" applyFill="1" applyBorder="1" applyAlignment="1">
      <alignment horizontal="center" vertical="center" wrapText="1"/>
    </xf>
    <xf numFmtId="2" fontId="2" fillId="0" borderId="9" xfId="1" applyNumberFormat="1" applyFont="1" applyFill="1" applyBorder="1" applyAlignment="1">
      <alignment horizontal="center" vertical="center"/>
    </xf>
    <xf numFmtId="0" fontId="0" fillId="0" borderId="0" xfId="0" applyAlignment="1">
      <alignment horizontal="left" vertical="top" wrapText="1"/>
    </xf>
    <xf numFmtId="0" fontId="0" fillId="0" borderId="0" xfId="0" applyAlignment="1">
      <alignment horizontal="justify" vertical="top" wrapText="1"/>
    </xf>
    <xf numFmtId="0" fontId="0" fillId="3" borderId="2" xfId="0" applyFill="1" applyBorder="1" applyAlignment="1">
      <alignment horizontal="center" vertical="center"/>
    </xf>
    <xf numFmtId="164" fontId="5" fillId="3" borderId="2" xfId="0" applyNumberFormat="1" applyFont="1" applyFill="1" applyBorder="1" applyAlignment="1">
      <alignment horizontal="center" vertic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29"/>
  <sheetViews>
    <sheetView tabSelected="1" topLeftCell="H1" workbookViewId="0">
      <selection activeCell="M38" sqref="M38"/>
    </sheetView>
  </sheetViews>
  <sheetFormatPr defaultRowHeight="15" x14ac:dyDescent="0.25"/>
  <cols>
    <col min="1" max="1" width="7.140625" customWidth="1"/>
    <col min="2" max="2" width="39.42578125" customWidth="1"/>
    <col min="3" max="4" width="16.7109375" hidden="1" customWidth="1"/>
    <col min="5" max="5" width="14.7109375" hidden="1" customWidth="1"/>
    <col min="6" max="6" width="17.7109375" hidden="1" customWidth="1"/>
    <col min="7" max="7" width="14.5703125" customWidth="1"/>
    <col min="8" max="8" width="20.85546875" customWidth="1"/>
    <col min="9" max="15" width="17.85546875" customWidth="1"/>
    <col min="16" max="16" width="25.5703125" customWidth="1"/>
    <col min="17" max="17" width="17.42578125" customWidth="1"/>
    <col min="18" max="18" width="21.28515625" customWidth="1"/>
    <col min="19" max="19" width="19.42578125" customWidth="1"/>
  </cols>
  <sheetData>
    <row r="2" spans="1:18" ht="63.75" customHeight="1" x14ac:dyDescent="0.25">
      <c r="A2" s="30"/>
      <c r="B2" s="30"/>
      <c r="C2" s="30"/>
      <c r="D2" s="30"/>
      <c r="E2" s="30"/>
    </row>
    <row r="3" spans="1:18" ht="24" customHeight="1" x14ac:dyDescent="0.25">
      <c r="A3" s="10"/>
      <c r="B3" s="10"/>
      <c r="C3" s="10"/>
      <c r="D3" s="10"/>
      <c r="E3" s="10"/>
    </row>
    <row r="4" spans="1:18" ht="15" customHeight="1" x14ac:dyDescent="0.25">
      <c r="A4" s="31" t="s">
        <v>0</v>
      </c>
      <c r="B4" s="33" t="s">
        <v>1</v>
      </c>
      <c r="C4" s="33" t="s">
        <v>2</v>
      </c>
      <c r="D4" s="35"/>
      <c r="E4" s="35"/>
    </row>
    <row r="5" spans="1:18" ht="102.75" customHeight="1" x14ac:dyDescent="0.25">
      <c r="A5" s="32"/>
      <c r="B5" s="34"/>
      <c r="C5" s="34"/>
      <c r="D5" s="14" t="s">
        <v>21</v>
      </c>
      <c r="E5" s="12" t="s">
        <v>3</v>
      </c>
      <c r="F5" s="14" t="s">
        <v>22</v>
      </c>
      <c r="G5" s="14" t="s">
        <v>23</v>
      </c>
      <c r="H5" s="19" t="s">
        <v>24</v>
      </c>
      <c r="I5" s="20" t="s">
        <v>25</v>
      </c>
      <c r="J5" s="21" t="s">
        <v>26</v>
      </c>
      <c r="K5" s="22" t="s">
        <v>27</v>
      </c>
      <c r="L5" s="23" t="s">
        <v>28</v>
      </c>
      <c r="M5" s="25" t="s">
        <v>29</v>
      </c>
      <c r="N5" s="26" t="s">
        <v>30</v>
      </c>
      <c r="O5" s="26" t="s">
        <v>31</v>
      </c>
      <c r="P5" s="15" t="s">
        <v>32</v>
      </c>
      <c r="Q5" s="24" t="s">
        <v>33</v>
      </c>
      <c r="R5" s="16" t="s">
        <v>34</v>
      </c>
    </row>
    <row r="6" spans="1:18" s="1" customFormat="1" ht="24.75" customHeight="1" x14ac:dyDescent="0.25">
      <c r="A6" s="27" t="s">
        <v>4</v>
      </c>
      <c r="B6" s="2" t="s">
        <v>13</v>
      </c>
      <c r="C6" s="3">
        <f>SUM(D6:E6)</f>
        <v>228447566</v>
      </c>
      <c r="D6" s="3">
        <v>114228459</v>
      </c>
      <c r="E6" s="3">
        <v>114219107</v>
      </c>
      <c r="F6" s="3">
        <v>114301654.38</v>
      </c>
      <c r="G6" s="3">
        <f>114294915.3+3209+3166</f>
        <v>114301290.3</v>
      </c>
      <c r="H6" s="3">
        <v>114348883.5</v>
      </c>
      <c r="I6" s="3">
        <v>114495360.77</v>
      </c>
      <c r="J6" s="3">
        <v>114635734.52</v>
      </c>
      <c r="K6" s="3">
        <v>114756731.52</v>
      </c>
      <c r="L6" s="3">
        <v>115037585.39</v>
      </c>
      <c r="M6" s="3">
        <v>129508619.38000001</v>
      </c>
      <c r="N6" s="3">
        <v>130753291.52</v>
      </c>
      <c r="O6" s="3">
        <v>129969142.34</v>
      </c>
      <c r="P6" s="3">
        <f>N6-O6</f>
        <v>784149.17999999225</v>
      </c>
      <c r="Q6" s="38">
        <f>716287-714210</f>
        <v>2077</v>
      </c>
      <c r="R6" s="39">
        <f>O6-M6</f>
        <v>460522.95999999344</v>
      </c>
    </row>
    <row r="7" spans="1:18" s="1" customFormat="1" ht="24.75" customHeight="1" x14ac:dyDescent="0.25">
      <c r="A7" s="28"/>
      <c r="B7" s="8" t="s">
        <v>5</v>
      </c>
      <c r="C7" s="3">
        <f>SUM(D7:E7)</f>
        <v>16233812.629999999</v>
      </c>
      <c r="D7" s="3">
        <v>8081491</v>
      </c>
      <c r="E7" s="3">
        <v>8152321.6299999999</v>
      </c>
      <c r="F7" s="3">
        <v>8210616.1399999997</v>
      </c>
      <c r="G7" s="3">
        <f>8249244.81+5590.58</f>
        <v>8254835.3899999997</v>
      </c>
      <c r="H7" s="3">
        <v>8320757.0099999998</v>
      </c>
      <c r="I7" s="3">
        <v>8376227.2999999998</v>
      </c>
      <c r="J7" s="3">
        <v>8394964.0700000003</v>
      </c>
      <c r="K7" s="3">
        <v>8398382.870000001</v>
      </c>
      <c r="L7" s="3">
        <v>8446130.9299999997</v>
      </c>
      <c r="M7" s="3">
        <v>8708226.1400000006</v>
      </c>
      <c r="N7" s="3">
        <v>8773269.3499999996</v>
      </c>
      <c r="O7" s="3">
        <v>8722483.209999999</v>
      </c>
      <c r="P7" s="3">
        <f>N7-O7</f>
        <v>50786.140000000596</v>
      </c>
      <c r="Q7" s="38">
        <f>21029 -21018</f>
        <v>11</v>
      </c>
      <c r="R7" s="39">
        <f>O7-M7</f>
        <v>14257.069999998435</v>
      </c>
    </row>
    <row r="8" spans="1:18" s="1" customFormat="1" ht="15.75" x14ac:dyDescent="0.25">
      <c r="A8" s="29"/>
      <c r="B8" s="4" t="s">
        <v>6</v>
      </c>
      <c r="C8" s="5">
        <f t="shared" ref="C8" si="0">SUM(C6:C7)</f>
        <v>244681378.63</v>
      </c>
      <c r="D8" s="5">
        <f>D6+D7</f>
        <v>122309950</v>
      </c>
      <c r="E8" s="5">
        <v>122371428.63</v>
      </c>
      <c r="F8" s="5">
        <f t="shared" ref="F8:I8" si="1">SUM(F6:F7)</f>
        <v>122512270.52</v>
      </c>
      <c r="G8" s="5">
        <f t="shared" si="1"/>
        <v>122556125.69</v>
      </c>
      <c r="H8" s="5">
        <f t="shared" si="1"/>
        <v>122669640.51000001</v>
      </c>
      <c r="I8" s="5">
        <f t="shared" si="1"/>
        <v>122871588.06999999</v>
      </c>
      <c r="J8" s="5">
        <f t="shared" ref="J8:L8" si="2">SUM(J6:J7)</f>
        <v>123030698.59</v>
      </c>
      <c r="K8" s="5">
        <f t="shared" si="2"/>
        <v>123155114.39</v>
      </c>
      <c r="L8" s="5">
        <f t="shared" si="2"/>
        <v>123483716.31999999</v>
      </c>
      <c r="M8" s="5">
        <f>SUM(M6:M7)</f>
        <v>138216845.52000001</v>
      </c>
      <c r="N8" s="5">
        <f>SUM(N6:N7)</f>
        <v>139526560.87</v>
      </c>
      <c r="O8" s="5">
        <f>SUM(O6:O7)</f>
        <v>138691625.55000001</v>
      </c>
      <c r="P8" s="5">
        <f>N8-O8</f>
        <v>834935.31999999285</v>
      </c>
      <c r="Q8" s="18">
        <f>SUM(Q6:Q7)</f>
        <v>2088</v>
      </c>
      <c r="R8" s="5">
        <f>SUM(R6:R7)</f>
        <v>474780.02999999188</v>
      </c>
    </row>
    <row r="9" spans="1:18" s="1" customFormat="1" ht="24.75" customHeight="1" x14ac:dyDescent="0.25">
      <c r="A9" s="27" t="s">
        <v>7</v>
      </c>
      <c r="B9" s="6" t="s">
        <v>8</v>
      </c>
      <c r="C9" s="3">
        <f>SUM(D9:E9)</f>
        <v>35118398</v>
      </c>
      <c r="D9" s="3">
        <v>17576767</v>
      </c>
      <c r="E9" s="3">
        <v>17541631</v>
      </c>
      <c r="F9" s="3">
        <v>17574031.999999996</v>
      </c>
      <c r="G9" s="3">
        <f>17575266.33+1517.7+5488</f>
        <v>17582272.029999997</v>
      </c>
      <c r="H9" s="3">
        <f>17658809.13+1428.9+3524</f>
        <v>17663762.029999997</v>
      </c>
      <c r="I9" s="3">
        <v>17627454.93</v>
      </c>
      <c r="J9" s="3">
        <v>17630259.23</v>
      </c>
      <c r="K9" s="3">
        <v>17627717.48</v>
      </c>
      <c r="L9" s="3">
        <v>17599674.079999998</v>
      </c>
      <c r="M9" s="3">
        <v>18372538.879999999</v>
      </c>
      <c r="N9" s="3">
        <f t="shared" ref="N9" si="3">17627717.48+9517*20+25122*20</f>
        <v>18320497.48</v>
      </c>
      <c r="O9" s="3">
        <v>18367246.68</v>
      </c>
      <c r="P9" s="3">
        <f>N9-O9</f>
        <v>-46749.199999999255</v>
      </c>
      <c r="Q9" s="38">
        <f>167223-167286</f>
        <v>-63</v>
      </c>
      <c r="R9" s="39">
        <f>O9-M9</f>
        <v>-5292.1999999992549</v>
      </c>
    </row>
    <row r="10" spans="1:18" s="1" customFormat="1" ht="24.75" customHeight="1" x14ac:dyDescent="0.25">
      <c r="A10" s="28"/>
      <c r="B10" s="11" t="s">
        <v>14</v>
      </c>
      <c r="C10" s="3">
        <f>SUM(D10:E10)</f>
        <v>1093109.3999999999</v>
      </c>
      <c r="D10" s="3">
        <v>547623</v>
      </c>
      <c r="E10" s="3">
        <v>545486.4</v>
      </c>
      <c r="F10" s="3">
        <v>539412.80000000005</v>
      </c>
      <c r="G10" s="3">
        <v>535729.80000000005</v>
      </c>
      <c r="H10" s="3">
        <v>527995.80000000005</v>
      </c>
      <c r="I10" s="3">
        <v>524466.80000000005</v>
      </c>
      <c r="J10" s="3">
        <v>518883.8</v>
      </c>
      <c r="K10" s="3">
        <v>515912</v>
      </c>
      <c r="L10" s="3">
        <v>511138.8</v>
      </c>
      <c r="M10" s="3">
        <v>508994.8</v>
      </c>
      <c r="N10" s="3">
        <v>518883.8</v>
      </c>
      <c r="O10" s="3">
        <v>507075.8</v>
      </c>
      <c r="P10" s="3">
        <f t="shared" ref="P10:P13" si="4">N10-O10</f>
        <v>11808</v>
      </c>
      <c r="Q10" s="38">
        <f>29151-29249</f>
        <v>-98</v>
      </c>
      <c r="R10" s="39">
        <f t="shared" ref="R10:R13" si="5">O10-M10</f>
        <v>-1919</v>
      </c>
    </row>
    <row r="11" spans="1:18" s="1" customFormat="1" ht="24.75" customHeight="1" x14ac:dyDescent="0.25">
      <c r="A11" s="28"/>
      <c r="B11" s="7" t="s">
        <v>9</v>
      </c>
      <c r="C11" s="3">
        <f>SUM(D11:E11)</f>
        <v>275206.82</v>
      </c>
      <c r="D11" s="3">
        <v>141450</v>
      </c>
      <c r="E11" s="3">
        <v>133756.82</v>
      </c>
      <c r="F11" s="3">
        <v>147772.74</v>
      </c>
      <c r="G11" s="3">
        <v>135452.4</v>
      </c>
      <c r="H11" s="3">
        <v>140693.13</v>
      </c>
      <c r="I11" s="3">
        <v>133945.76999999999</v>
      </c>
      <c r="J11" s="3">
        <v>172136.38</v>
      </c>
      <c r="K11" s="3">
        <v>138968.22</v>
      </c>
      <c r="L11" s="3">
        <v>142615.71</v>
      </c>
      <c r="M11" s="3">
        <v>137896.21</v>
      </c>
      <c r="N11" s="3">
        <v>172136.38</v>
      </c>
      <c r="O11" s="3">
        <v>137672.9</v>
      </c>
      <c r="P11" s="3">
        <f t="shared" si="4"/>
        <v>34463.48000000001</v>
      </c>
      <c r="Q11" s="38">
        <f>1064-1067</f>
        <v>-3</v>
      </c>
      <c r="R11" s="39">
        <f t="shared" si="5"/>
        <v>-223.30999999999767</v>
      </c>
    </row>
    <row r="12" spans="1:18" s="1" customFormat="1" ht="24.75" customHeight="1" x14ac:dyDescent="0.25">
      <c r="A12" s="28"/>
      <c r="B12" s="7" t="s">
        <v>10</v>
      </c>
      <c r="C12" s="3">
        <f>SUM(D12:E12)</f>
        <v>83480</v>
      </c>
      <c r="D12" s="3">
        <v>41540</v>
      </c>
      <c r="E12" s="3">
        <v>41940</v>
      </c>
      <c r="F12" s="3">
        <v>41670</v>
      </c>
      <c r="G12" s="3">
        <v>41540</v>
      </c>
      <c r="H12" s="3">
        <v>41550</v>
      </c>
      <c r="I12" s="3">
        <v>40600</v>
      </c>
      <c r="J12" s="3">
        <v>41010</v>
      </c>
      <c r="K12" s="3">
        <v>40560</v>
      </c>
      <c r="L12" s="3">
        <v>40290</v>
      </c>
      <c r="M12" s="3">
        <v>41020</v>
      </c>
      <c r="N12" s="3">
        <v>41020</v>
      </c>
      <c r="O12" s="3">
        <v>41060</v>
      </c>
      <c r="P12" s="3">
        <f t="shared" si="4"/>
        <v>-40</v>
      </c>
      <c r="Q12" s="38">
        <f>437-429</f>
        <v>8</v>
      </c>
      <c r="R12" s="39">
        <f t="shared" si="5"/>
        <v>40</v>
      </c>
    </row>
    <row r="13" spans="1:18" s="1" customFormat="1" ht="51" x14ac:dyDescent="0.25">
      <c r="A13" s="28"/>
      <c r="B13" s="11" t="s">
        <v>11</v>
      </c>
      <c r="C13" s="3">
        <f>SUM(D13:E13)</f>
        <v>2368794</v>
      </c>
      <c r="D13" s="3">
        <v>1210427</v>
      </c>
      <c r="E13" s="3">
        <v>1158367</v>
      </c>
      <c r="F13" s="3">
        <v>1098891.3999999999</v>
      </c>
      <c r="G13" s="3">
        <v>959013.83</v>
      </c>
      <c r="H13" s="3">
        <v>996273.29</v>
      </c>
      <c r="I13" s="3">
        <v>1248048.82</v>
      </c>
      <c r="J13" s="3">
        <v>1089863.8400000001</v>
      </c>
      <c r="K13" s="3">
        <v>1063326.04</v>
      </c>
      <c r="L13" s="3">
        <v>948280.31999999995</v>
      </c>
      <c r="M13" s="3">
        <v>1218911.44</v>
      </c>
      <c r="N13" s="3">
        <v>1220000</v>
      </c>
      <c r="O13" s="3">
        <v>1167109.1399999999</v>
      </c>
      <c r="P13" s="3">
        <f t="shared" si="4"/>
        <v>52890.860000000102</v>
      </c>
      <c r="Q13" s="38">
        <f>1183-1240</f>
        <v>-57</v>
      </c>
      <c r="R13" s="39">
        <f t="shared" si="5"/>
        <v>-51802.300000000047</v>
      </c>
    </row>
    <row r="14" spans="1:18" s="1" customFormat="1" ht="24.75" customHeight="1" x14ac:dyDescent="0.25">
      <c r="A14" s="29"/>
      <c r="B14" s="9" t="s">
        <v>12</v>
      </c>
      <c r="C14" s="5">
        <f>C9+C10+C11+C12+C13</f>
        <v>38938988.219999999</v>
      </c>
      <c r="D14" s="5">
        <f t="shared" ref="D14" si="6">D9+D10+D11+D12+D13</f>
        <v>19517807</v>
      </c>
      <c r="E14" s="5">
        <v>19421181.219999999</v>
      </c>
      <c r="F14" s="17">
        <f t="shared" ref="F14:M14" si="7">SUM(F9:F13)</f>
        <v>19401778.939999994</v>
      </c>
      <c r="G14" s="17">
        <f t="shared" si="7"/>
        <v>19254008.059999995</v>
      </c>
      <c r="H14" s="17">
        <f t="shared" si="7"/>
        <v>19370274.249999996</v>
      </c>
      <c r="I14" s="17">
        <f t="shared" si="7"/>
        <v>19574516.32</v>
      </c>
      <c r="J14" s="17">
        <f t="shared" si="7"/>
        <v>19452153.25</v>
      </c>
      <c r="K14" s="17">
        <f t="shared" si="7"/>
        <v>19386483.739999998</v>
      </c>
      <c r="L14" s="17">
        <f t="shared" si="7"/>
        <v>19241998.91</v>
      </c>
      <c r="M14" s="17">
        <f t="shared" si="7"/>
        <v>20279361.330000002</v>
      </c>
      <c r="N14" s="17">
        <f>SUM(N9:N13)</f>
        <v>20272537.66</v>
      </c>
      <c r="O14" s="17">
        <f>SUM(O9:O13)</f>
        <v>20220164.52</v>
      </c>
      <c r="P14" s="17">
        <f>N14-O14</f>
        <v>52373.140000000596</v>
      </c>
      <c r="Q14" s="18">
        <f>SUM(Q9:Q13)</f>
        <v>-213</v>
      </c>
      <c r="R14" s="5">
        <f>SUM(R9:R13)</f>
        <v>-59196.809999999299</v>
      </c>
    </row>
    <row r="15" spans="1:18" ht="9.75" customHeight="1" x14ac:dyDescent="0.25">
      <c r="F15" s="13"/>
      <c r="G15" s="13"/>
      <c r="H15" s="13"/>
      <c r="I15" s="13"/>
      <c r="J15" s="13"/>
      <c r="K15" s="13"/>
      <c r="L15" s="13"/>
      <c r="M15" s="13"/>
      <c r="N15" s="13"/>
      <c r="O15" s="13"/>
    </row>
    <row r="17" spans="2:5" ht="51" hidden="1" customHeight="1" x14ac:dyDescent="0.25">
      <c r="B17" s="37" t="s">
        <v>20</v>
      </c>
      <c r="C17" s="37"/>
      <c r="D17" s="37"/>
      <c r="E17" s="37"/>
    </row>
    <row r="18" spans="2:5" ht="69.75" hidden="1" customHeight="1" x14ac:dyDescent="0.25">
      <c r="B18" s="37"/>
      <c r="C18" s="37"/>
      <c r="D18" s="37"/>
      <c r="E18" s="37"/>
    </row>
    <row r="19" spans="2:5" hidden="1" x14ac:dyDescent="0.25">
      <c r="B19" s="37" t="s">
        <v>15</v>
      </c>
      <c r="C19" s="37"/>
      <c r="D19" s="37"/>
      <c r="E19" s="37"/>
    </row>
    <row r="20" spans="2:5" hidden="1" x14ac:dyDescent="0.25">
      <c r="B20" s="37"/>
      <c r="C20" s="37"/>
      <c r="D20" s="37"/>
      <c r="E20" s="37"/>
    </row>
    <row r="21" spans="2:5" ht="50.25" hidden="1" customHeight="1" x14ac:dyDescent="0.25">
      <c r="B21" s="37"/>
      <c r="C21" s="37"/>
      <c r="D21" s="37"/>
      <c r="E21" s="37"/>
    </row>
    <row r="22" spans="2:5" hidden="1" x14ac:dyDescent="0.25">
      <c r="B22" s="36" t="s">
        <v>16</v>
      </c>
      <c r="C22" s="36"/>
      <c r="D22" s="36"/>
      <c r="E22" s="36"/>
    </row>
    <row r="23" spans="2:5" ht="34.5" hidden="1" customHeight="1" x14ac:dyDescent="0.25">
      <c r="B23" s="36"/>
      <c r="C23" s="36"/>
      <c r="D23" s="36"/>
      <c r="E23" s="36"/>
    </row>
    <row r="24" spans="2:5" hidden="1" x14ac:dyDescent="0.25">
      <c r="B24" s="36" t="s">
        <v>17</v>
      </c>
      <c r="C24" s="36"/>
      <c r="D24" s="36"/>
      <c r="E24" s="36"/>
    </row>
    <row r="25" spans="2:5" ht="37.5" hidden="1" customHeight="1" x14ac:dyDescent="0.25">
      <c r="B25" s="36"/>
      <c r="C25" s="36"/>
      <c r="D25" s="36"/>
      <c r="E25" s="36"/>
    </row>
    <row r="26" spans="2:5" ht="96.75" hidden="1" customHeight="1" x14ac:dyDescent="0.25">
      <c r="B26" s="36" t="s">
        <v>18</v>
      </c>
      <c r="C26" s="36"/>
      <c r="D26" s="36"/>
      <c r="E26" s="36"/>
    </row>
    <row r="27" spans="2:5" hidden="1" x14ac:dyDescent="0.25">
      <c r="B27" s="36" t="s">
        <v>19</v>
      </c>
      <c r="C27" s="36"/>
      <c r="D27" s="36"/>
      <c r="E27" s="36"/>
    </row>
    <row r="28" spans="2:5" ht="30.75" hidden="1" customHeight="1" x14ac:dyDescent="0.25">
      <c r="B28" s="36"/>
      <c r="C28" s="36"/>
      <c r="D28" s="36"/>
      <c r="E28" s="36"/>
    </row>
    <row r="29" spans="2:5" hidden="1" x14ac:dyDescent="0.25"/>
  </sheetData>
  <mergeCells count="13">
    <mergeCell ref="B27:E28"/>
    <mergeCell ref="A9:A14"/>
    <mergeCell ref="B17:E18"/>
    <mergeCell ref="B19:E21"/>
    <mergeCell ref="B22:E23"/>
    <mergeCell ref="B24:E25"/>
    <mergeCell ref="B26:E26"/>
    <mergeCell ref="A6:A8"/>
    <mergeCell ref="A2:E2"/>
    <mergeCell ref="A4:A5"/>
    <mergeCell ref="B4:B5"/>
    <mergeCell ref="C4:C5"/>
    <mergeCell ref="D4:E4"/>
  </mergeCells>
  <pageMargins left="0.70866141732283472" right="0.70866141732283472" top="0.74803149606299213" bottom="0.74803149606299213" header="0.31496062992125984" footer="0.31496062992125984"/>
  <pageSetup scale="41"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32" sqref="H32"/>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ივლისი</vt:lpstr>
      <vt:lpstr>Sheet3</vt:lpstr>
    </vt:vector>
  </TitlesOfParts>
  <Company>Grizli777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rtatanashvili</dc:creator>
  <cp:lastModifiedBy>Manana Kakhiani</cp:lastModifiedBy>
  <cp:lastPrinted>2016-04-11T12:04:40Z</cp:lastPrinted>
  <dcterms:created xsi:type="dcterms:W3CDTF">2014-07-07T11:35:51Z</dcterms:created>
  <dcterms:modified xsi:type="dcterms:W3CDTF">2016-08-05T12:03:15Z</dcterms:modified>
</cp:coreProperties>
</file>